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gheachkeav.ang\Downloads\"/>
    </mc:Choice>
  </mc:AlternateContent>
  <xr:revisionPtr revIDLastSave="0" documentId="13_ncr:1_{FF9C9043-90CC-44B5-BFF7-CAE9D92020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ormal Year" sheetId="1" r:id="rId1"/>
    <sheet name="Leap year" sheetId="2" r:id="rId2"/>
    <sheet name="Re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TiJdTqvv2pHsWg+00HRLao8Zn0ieb5lFuF9y3lu1qI="/>
    </ext>
  </extLst>
</workbook>
</file>

<file path=xl/calcChain.xml><?xml version="1.0" encoding="utf-8"?>
<calcChain xmlns="http://schemas.openxmlformats.org/spreadsheetml/2006/main">
  <c r="C11" i="2" l="1"/>
  <c r="C16" i="1"/>
  <c r="C12" i="1"/>
  <c r="C11" i="1"/>
  <c r="C9" i="1"/>
  <c r="C13" i="1" s="1"/>
  <c r="C14" i="1" s="1"/>
  <c r="D20" i="2"/>
  <c r="C19" i="2"/>
  <c r="C20" i="2" s="1"/>
  <c r="C21" i="2" s="1"/>
  <c r="C23" i="2" s="1"/>
  <c r="C13" i="2"/>
  <c r="C12" i="2"/>
  <c r="C14" i="2" s="1"/>
  <c r="C15" i="1" l="1"/>
  <c r="C19" i="1"/>
  <c r="C20" i="1" s="1"/>
  <c r="D19" i="2"/>
  <c r="D21" i="2" s="1"/>
  <c r="D23" i="2" s="1"/>
  <c r="C15" i="2" l="1"/>
  <c r="C16" i="2"/>
  <c r="C26" i="2" s="1"/>
  <c r="C27" i="2" s="1"/>
</calcChain>
</file>

<file path=xl/sharedStrings.xml><?xml version="1.0" encoding="utf-8"?>
<sst xmlns="http://schemas.openxmlformats.org/spreadsheetml/2006/main" count="54" uniqueCount="33">
  <si>
    <t xml:space="preserve">Buyback Price Calculation </t>
  </si>
  <si>
    <t>Future Value</t>
  </si>
  <si>
    <t>Face Value</t>
  </si>
  <si>
    <t>Quantity</t>
  </si>
  <si>
    <t>Interest Rate at Issuance</t>
  </si>
  <si>
    <t>Issued Date</t>
  </si>
  <si>
    <t>Maturity Date</t>
  </si>
  <si>
    <t>Buy Back Date</t>
  </si>
  <si>
    <t>Buy Back Rate Spread</t>
  </si>
  <si>
    <t>Discount Rate</t>
  </si>
  <si>
    <t>Term in Days</t>
  </si>
  <si>
    <t>Holding Period</t>
  </si>
  <si>
    <t>Days to Maturity</t>
  </si>
  <si>
    <t>Interest Amount</t>
  </si>
  <si>
    <t>Future Value per unit</t>
  </si>
  <si>
    <t xml:space="preserve">Repurchasing Price Calculation </t>
  </si>
  <si>
    <t>Repurchasing price per unit</t>
  </si>
  <si>
    <t>Total Repurchase Price</t>
  </si>
  <si>
    <t>Notes:</t>
  </si>
  <si>
    <t>- Yellow Cell are input cell.</t>
  </si>
  <si>
    <t>- Amount in KHR have zero digit behind decimal point.</t>
  </si>
  <si>
    <t>Day Count Calculation</t>
  </si>
  <si>
    <t>Non-Leap Year</t>
  </si>
  <si>
    <t>Leap Year</t>
  </si>
  <si>
    <t>Accrual From</t>
  </si>
  <si>
    <t>Accrual To</t>
  </si>
  <si>
    <t>Days count</t>
  </si>
  <si>
    <t>Day in a year</t>
  </si>
  <si>
    <t>Accrual interest per unit</t>
  </si>
  <si>
    <t>Repurchasing price per Unit</t>
  </si>
  <si>
    <t>Referecnce formular for Future Value Calculation</t>
  </si>
  <si>
    <t>Reference formular for Repurchasing NCD</t>
  </si>
  <si>
    <t>Latest Issuance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</si>
</sst>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409]d\-mmm\-yy"/>
    <numFmt numFmtId="166" formatCode="_(* #,##0.0000_);_(* \(#,##0.0000\);_(* &quot;-&quot;??_);_(@_)"/>
    <numFmt numFmtId="167" formatCode="_(* #,##0.00000000000_);_(* \(#,##0.00000000000\);_(* &quot;-&quot;??_);_(@_)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625C"/>
        <bgColor rgb="FF00625C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0" fontId="6" fillId="2" borderId="1" xfId="0" applyFont="1" applyFill="1" applyBorder="1"/>
    <xf numFmtId="165" fontId="4" fillId="3" borderId="1" xfId="0" applyNumberFormat="1" applyFont="1" applyFill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43" fontId="4" fillId="4" borderId="1" xfId="0" applyNumberFormat="1" applyFont="1" applyFill="1" applyBorder="1"/>
    <xf numFmtId="43" fontId="3" fillId="4" borderId="1" xfId="0" applyNumberFormat="1" applyFont="1" applyFill="1" applyBorder="1"/>
    <xf numFmtId="164" fontId="4" fillId="4" borderId="1" xfId="0" applyNumberFormat="1" applyFont="1" applyFill="1" applyBorder="1"/>
    <xf numFmtId="164" fontId="3" fillId="4" borderId="1" xfId="0" applyNumberFormat="1" applyFont="1" applyFill="1" applyBorder="1"/>
    <xf numFmtId="0" fontId="7" fillId="0" borderId="0" xfId="0" applyFont="1"/>
    <xf numFmtId="49" fontId="4" fillId="0" borderId="0" xfId="0" quotePrefix="1" applyNumberFormat="1" applyFont="1"/>
    <xf numFmtId="0" fontId="4" fillId="0" borderId="0" xfId="0" quotePrefix="1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right" vertical="center"/>
    </xf>
    <xf numFmtId="10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43" fontId="4" fillId="4" borderId="1" xfId="0" applyNumberFormat="1" applyFont="1" applyFill="1" applyBorder="1" applyAlignment="1">
      <alignment horizontal="right" vertical="center"/>
    </xf>
    <xf numFmtId="43" fontId="3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/>
    </xf>
    <xf numFmtId="14" fontId="4" fillId="0" borderId="0" xfId="0" applyNumberFormat="1" applyFont="1"/>
    <xf numFmtId="4" fontId="4" fillId="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9" fillId="2" borderId="1" xfId="0" applyFont="1" applyFill="1" applyBorder="1"/>
    <xf numFmtId="166" fontId="3" fillId="4" borderId="1" xfId="0" applyNumberFormat="1" applyFont="1" applyFill="1" applyBorder="1"/>
    <xf numFmtId="0" fontId="9" fillId="0" borderId="0" xfId="0" applyFont="1"/>
    <xf numFmtId="167" fontId="10" fillId="0" borderId="0" xfId="0" applyNumberFormat="1" applyFont="1"/>
    <xf numFmtId="0" fontId="3" fillId="5" borderId="2" xfId="0" applyFont="1" applyFill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6</xdr:row>
      <xdr:rowOff>152400</xdr:rowOff>
    </xdr:from>
    <xdr:ext cx="4324350" cy="5143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1</xdr:row>
      <xdr:rowOff>0</xdr:rowOff>
    </xdr:from>
    <xdr:ext cx="4467225" cy="5524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workbookViewId="0">
      <selection activeCell="F10" sqref="F10"/>
    </sheetView>
  </sheetViews>
  <sheetFormatPr defaultColWidth="14.42578125" defaultRowHeight="15" customHeight="1" x14ac:dyDescent="0.25"/>
  <cols>
    <col min="1" max="1" width="3.140625" customWidth="1"/>
    <col min="2" max="2" width="37.42578125" customWidth="1"/>
    <col min="3" max="3" width="17.5703125" customWidth="1"/>
    <col min="4" max="5" width="20.140625" customWidth="1"/>
    <col min="6" max="6" width="24.28515625" customWidth="1"/>
    <col min="7" max="7" width="15.7109375" customWidth="1"/>
    <col min="8" max="8" width="11.42578125" customWidth="1"/>
    <col min="9" max="9" width="10" customWidth="1"/>
    <col min="10" max="10" width="11.85546875" customWidth="1"/>
    <col min="11" max="11" width="21.7109375" customWidth="1"/>
    <col min="12" max="26" width="8.7109375" customWidth="1"/>
  </cols>
  <sheetData>
    <row r="1" spans="1:26" ht="14.2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6.25" customHeight="1" x14ac:dyDescent="0.25">
      <c r="A2" s="4"/>
      <c r="B2" s="3" t="s">
        <v>1</v>
      </c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4"/>
      <c r="B3" s="6" t="s">
        <v>2</v>
      </c>
      <c r="C3" s="7">
        <v>1000000</v>
      </c>
      <c r="D3" s="5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4"/>
      <c r="B4" s="6" t="s">
        <v>3</v>
      </c>
      <c r="C4" s="7">
        <v>2000</v>
      </c>
      <c r="D4" s="5"/>
      <c r="E4" s="5"/>
      <c r="F4" s="5"/>
      <c r="G4" s="5"/>
      <c r="H4" s="5"/>
      <c r="I4" s="5"/>
      <c r="J4" s="5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4"/>
      <c r="B5" s="6" t="s">
        <v>4</v>
      </c>
      <c r="C5" s="8">
        <v>8.5000000000000006E-3</v>
      </c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4"/>
      <c r="B6" s="9" t="s">
        <v>32</v>
      </c>
      <c r="C6" s="8">
        <v>7.4999999999999997E-2</v>
      </c>
      <c r="D6" s="5"/>
      <c r="E6" s="5"/>
      <c r="F6" s="5"/>
      <c r="G6" s="5"/>
      <c r="H6" s="5"/>
      <c r="I6" s="5"/>
      <c r="J6" s="5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4"/>
      <c r="B7" s="6" t="s">
        <v>5</v>
      </c>
      <c r="C7" s="10">
        <v>46002</v>
      </c>
      <c r="D7" s="5"/>
      <c r="E7" s="5"/>
      <c r="F7" s="5"/>
      <c r="G7" s="5"/>
      <c r="H7" s="5"/>
      <c r="I7" s="5"/>
      <c r="J7" s="5"/>
      <c r="K7" s="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4"/>
      <c r="B8" s="6" t="s">
        <v>6</v>
      </c>
      <c r="C8" s="10">
        <v>46184</v>
      </c>
      <c r="D8" s="5"/>
      <c r="E8" s="5"/>
      <c r="F8" s="5"/>
      <c r="G8" s="5"/>
      <c r="H8" s="5"/>
      <c r="I8" s="5"/>
      <c r="J8" s="5"/>
      <c r="K8" s="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4"/>
      <c r="B9" s="6" t="s">
        <v>7</v>
      </c>
      <c r="C9" s="10">
        <f ca="1">TODAY()</f>
        <v>46003</v>
      </c>
      <c r="D9" s="5"/>
      <c r="E9" s="5"/>
      <c r="F9" s="5"/>
      <c r="G9" s="5"/>
      <c r="H9" s="5"/>
      <c r="I9" s="5"/>
      <c r="J9" s="5"/>
      <c r="K9" s="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4"/>
      <c r="B10" s="6" t="s">
        <v>8</v>
      </c>
      <c r="C10" s="11">
        <v>5.0000000000000001E-4</v>
      </c>
      <c r="D10" s="5"/>
      <c r="E10" s="5"/>
      <c r="F10" s="5"/>
      <c r="G10" s="5"/>
      <c r="H10" s="5"/>
      <c r="I10" s="5"/>
      <c r="J10" s="5"/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4"/>
      <c r="B11" s="6" t="s">
        <v>9</v>
      </c>
      <c r="C11" s="12">
        <f>C6+C10</f>
        <v>7.5499999999999998E-2</v>
      </c>
      <c r="D11" s="5"/>
      <c r="E11" s="5"/>
      <c r="F11" s="5"/>
      <c r="G11" s="5"/>
      <c r="H11" s="5"/>
      <c r="I11" s="5"/>
      <c r="J11" s="5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"/>
      <c r="B12" s="6" t="s">
        <v>10</v>
      </c>
      <c r="C12" s="13">
        <f>C8-C7</f>
        <v>182</v>
      </c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6" t="s">
        <v>11</v>
      </c>
      <c r="C13" s="13">
        <f ca="1">C9-C7</f>
        <v>1</v>
      </c>
      <c r="D13" s="5"/>
      <c r="E13" s="5"/>
      <c r="F13" s="5"/>
      <c r="G13" s="5"/>
      <c r="H13" s="5"/>
      <c r="I13" s="5"/>
      <c r="J13" s="5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6" t="s">
        <v>12</v>
      </c>
      <c r="C14" s="13">
        <f ca="1">C12-C13</f>
        <v>181</v>
      </c>
      <c r="D14" s="5"/>
      <c r="E14" s="5"/>
      <c r="F14" s="5"/>
      <c r="G14" s="5"/>
      <c r="H14" s="5"/>
      <c r="I14" s="5"/>
      <c r="J14" s="5"/>
      <c r="K14" s="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6" t="s">
        <v>13</v>
      </c>
      <c r="C15" s="14">
        <f>C3*C5*C12/365</f>
        <v>4238.3561643835619</v>
      </c>
      <c r="D15" s="5"/>
      <c r="E15" s="5"/>
      <c r="F15" s="5"/>
      <c r="G15" s="5"/>
      <c r="H15" s="5"/>
      <c r="I15" s="5"/>
      <c r="J15" s="5"/>
      <c r="K15" s="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6" t="s">
        <v>14</v>
      </c>
      <c r="C16" s="15">
        <f>C3*(1+C5*C12/365)</f>
        <v>1004238.3561643835</v>
      </c>
      <c r="D16" s="5"/>
      <c r="E16" s="5"/>
      <c r="F16" s="5"/>
      <c r="G16" s="5"/>
      <c r="H16" s="5"/>
      <c r="I16" s="5"/>
      <c r="J16" s="5"/>
      <c r="K16" s="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"/>
      <c r="B18" s="3" t="s">
        <v>15</v>
      </c>
      <c r="C18" s="4"/>
      <c r="D18" s="5"/>
      <c r="E18" s="5"/>
      <c r="F18" s="5"/>
      <c r="G18" s="5"/>
      <c r="H18" s="5"/>
      <c r="I18" s="5"/>
      <c r="J18" s="5"/>
      <c r="K18" s="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4"/>
      <c r="B19" s="6" t="s">
        <v>16</v>
      </c>
      <c r="C19" s="16">
        <f ca="1">ROUND(C16/(1+C11*C14/365),0)</f>
        <v>967997</v>
      </c>
      <c r="D19" s="5"/>
      <c r="E19" s="5"/>
      <c r="F19" s="5"/>
      <c r="G19" s="5"/>
      <c r="H19" s="5"/>
      <c r="I19" s="5"/>
      <c r="J19" s="5"/>
      <c r="K19" s="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4"/>
      <c r="B20" s="6" t="s">
        <v>17</v>
      </c>
      <c r="C20" s="17">
        <f ca="1">TRUNC(C19,2)*C4</f>
        <v>1935994000</v>
      </c>
      <c r="D20" s="5"/>
      <c r="E20" s="5"/>
      <c r="F20" s="5"/>
      <c r="G20" s="5"/>
      <c r="H20" s="5"/>
      <c r="I20" s="5"/>
      <c r="J20" s="5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4"/>
      <c r="B21" s="4"/>
      <c r="C21" s="4"/>
      <c r="D21" s="5"/>
      <c r="E21" s="5"/>
      <c r="F21" s="5"/>
      <c r="G21" s="5"/>
      <c r="H21" s="5"/>
      <c r="I21" s="5"/>
      <c r="J21" s="5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4"/>
      <c r="B22" s="18" t="s">
        <v>18</v>
      </c>
      <c r="C22" s="4"/>
      <c r="D22" s="5"/>
      <c r="E22" s="5"/>
      <c r="F22" s="5"/>
      <c r="G22" s="5"/>
      <c r="H22" s="5"/>
      <c r="I22" s="5"/>
      <c r="J22" s="5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4"/>
      <c r="B23" s="19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4"/>
      <c r="B24" s="20" t="s">
        <v>20</v>
      </c>
      <c r="C24" s="4"/>
      <c r="D24" s="5"/>
      <c r="E24" s="5"/>
      <c r="F24" s="5"/>
      <c r="G24" s="5"/>
      <c r="H24" s="5"/>
      <c r="I24" s="5"/>
      <c r="J24" s="5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4"/>
      <c r="B25" s="4"/>
      <c r="C25" s="4"/>
      <c r="D25" s="3"/>
      <c r="E25" s="3"/>
      <c r="F25" s="3"/>
      <c r="G25" s="3"/>
      <c r="H25" s="3"/>
      <c r="I25" s="5"/>
      <c r="J25" s="5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4"/>
      <c r="B27" s="4"/>
      <c r="C27" s="4"/>
      <c r="D27" s="5"/>
      <c r="E27" s="5"/>
      <c r="F27" s="5"/>
      <c r="G27" s="5"/>
      <c r="H27" s="5"/>
      <c r="I27" s="5"/>
      <c r="J27" s="5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4"/>
      <c r="B28" s="4"/>
      <c r="C28" s="4"/>
      <c r="D28" s="5"/>
      <c r="E28" s="5"/>
      <c r="F28" s="5"/>
      <c r="G28" s="5"/>
      <c r="H28" s="5"/>
      <c r="I28" s="5"/>
      <c r="J28" s="5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4"/>
      <c r="B31" s="4"/>
      <c r="C31" s="5"/>
      <c r="D31" s="5"/>
      <c r="E31" s="5"/>
      <c r="F31" s="21"/>
      <c r="G31" s="5"/>
      <c r="H31" s="5"/>
      <c r="I31" s="5"/>
      <c r="J31" s="5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25">
      <c r="A33" s="4"/>
      <c r="B33" s="4"/>
      <c r="C33" s="5"/>
      <c r="D33" s="5"/>
      <c r="E33" s="5"/>
      <c r="F33" s="5"/>
      <c r="G33" s="5"/>
      <c r="H33" s="5"/>
      <c r="I33" s="5"/>
      <c r="J33" s="5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25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4"/>
      <c r="C35" s="5"/>
      <c r="D35" s="5"/>
      <c r="E35" s="5"/>
      <c r="F35" s="5"/>
      <c r="G35" s="5"/>
      <c r="H35" s="5"/>
      <c r="I35" s="5"/>
      <c r="J35" s="5"/>
      <c r="K35" s="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dataValidations count="1">
    <dataValidation type="list" allowBlank="1" showInputMessage="1" showErrorMessage="1" sqref="C3" xr:uid="{61D3B22C-1E3C-4188-A1FE-E4B0BEB0E0C9}">
      <formula1>"1000000,1000"</formula1>
    </dataValidation>
  </dataValidations>
  <pageMargins left="0.7" right="0.34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showGridLines="0" tabSelected="1" workbookViewId="0">
      <selection activeCell="E5" sqref="E5"/>
    </sheetView>
  </sheetViews>
  <sheetFormatPr defaultColWidth="14.42578125" defaultRowHeight="15" customHeight="1" x14ac:dyDescent="0.25"/>
  <cols>
    <col min="1" max="1" width="3.140625" customWidth="1"/>
    <col min="2" max="2" width="38.5703125" customWidth="1"/>
    <col min="3" max="3" width="21.42578125" customWidth="1"/>
    <col min="4" max="5" width="20.140625" customWidth="1"/>
    <col min="6" max="6" width="24.28515625" customWidth="1"/>
    <col min="7" max="7" width="17.42578125" customWidth="1"/>
    <col min="8" max="8" width="13.28515625" customWidth="1"/>
    <col min="9" max="9" width="11.5703125" customWidth="1"/>
    <col min="10" max="10" width="20.42578125" customWidth="1"/>
    <col min="11" max="11" width="23.28515625" customWidth="1"/>
    <col min="12" max="26" width="8.7109375" customWidth="1"/>
  </cols>
  <sheetData>
    <row r="1" spans="1:26" ht="12.75" customHeight="1" x14ac:dyDescent="0.25">
      <c r="A1" s="22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6.25" customHeight="1" x14ac:dyDescent="0.25">
      <c r="A2" s="5"/>
      <c r="B2" s="3" t="s">
        <v>1</v>
      </c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5"/>
      <c r="B3" s="6" t="s">
        <v>2</v>
      </c>
      <c r="C3" s="7">
        <v>1000000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5"/>
      <c r="B4" s="6" t="s">
        <v>3</v>
      </c>
      <c r="C4" s="23">
        <v>8888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5"/>
      <c r="B5" s="6" t="s">
        <v>4</v>
      </c>
      <c r="C5" s="24">
        <v>3.6299999999999999E-2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5"/>
      <c r="B6" s="9" t="s">
        <v>32</v>
      </c>
      <c r="C6" s="24">
        <v>3.5499999999999997E-2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5"/>
      <c r="B7" s="6" t="s">
        <v>5</v>
      </c>
      <c r="C7" s="10">
        <v>44952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5"/>
      <c r="B8" s="6" t="s">
        <v>6</v>
      </c>
      <c r="C8" s="10">
        <v>45316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5"/>
      <c r="B9" s="6" t="s">
        <v>7</v>
      </c>
      <c r="C9" s="10">
        <v>45264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5"/>
      <c r="B10" s="6" t="s">
        <v>8</v>
      </c>
      <c r="C10" s="24">
        <v>5.0000000000000001E-4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5"/>
      <c r="B11" s="6" t="s">
        <v>9</v>
      </c>
      <c r="C11" s="25">
        <f>C6+C10</f>
        <v>3.5999999999999997E-2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5"/>
      <c r="B12" s="6" t="s">
        <v>10</v>
      </c>
      <c r="C12" s="26">
        <f>C8-C7</f>
        <v>364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5"/>
      <c r="B13" s="6" t="s">
        <v>11</v>
      </c>
      <c r="C13" s="13">
        <f>C9-C7</f>
        <v>312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5"/>
      <c r="B14" s="6" t="s">
        <v>12</v>
      </c>
      <c r="C14" s="26">
        <f>C12-C13</f>
        <v>52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5"/>
      <c r="B15" s="6" t="s">
        <v>13</v>
      </c>
      <c r="C15" s="27">
        <f>SUM(C23:D23)</f>
        <v>36194.026498989442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5"/>
      <c r="B16" s="6" t="s">
        <v>14</v>
      </c>
      <c r="C16" s="28">
        <f>$C$3+$C$23+$D$23</f>
        <v>1036194.0264989894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5"/>
      <c r="B18" s="3" t="s">
        <v>21</v>
      </c>
      <c r="C18" s="3" t="s">
        <v>22</v>
      </c>
      <c r="D18" s="3" t="s">
        <v>23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5"/>
      <c r="B19" s="6" t="s">
        <v>24</v>
      </c>
      <c r="C19" s="29">
        <f>C7</f>
        <v>44952</v>
      </c>
      <c r="D19" s="29">
        <f>DATE(YEAR(D20),1,1)</f>
        <v>45292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5"/>
      <c r="B20" s="6" t="s">
        <v>25</v>
      </c>
      <c r="C20" s="29">
        <f>DATE(YEAR(C19),12,31)</f>
        <v>45291</v>
      </c>
      <c r="D20" s="29">
        <f>C8</f>
        <v>45316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5"/>
      <c r="B21" s="6" t="s">
        <v>26</v>
      </c>
      <c r="C21" s="30">
        <f>C20-C19 +1</f>
        <v>340</v>
      </c>
      <c r="D21" s="30">
        <f>D20-D19</f>
        <v>24</v>
      </c>
      <c r="E21" s="5"/>
      <c r="F21" s="3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5"/>
      <c r="B22" s="6" t="s">
        <v>27</v>
      </c>
      <c r="C22" s="30">
        <v>365</v>
      </c>
      <c r="D22" s="30">
        <v>366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5"/>
      <c r="B23" s="6" t="s">
        <v>28</v>
      </c>
      <c r="C23" s="32">
        <f>$C$3*($C$5*$C$21/$C$22)</f>
        <v>33813.698630136983</v>
      </c>
      <c r="D23" s="32">
        <f>$C$3*($C$5*$D$21/$D$22)</f>
        <v>2380.3278688524588</v>
      </c>
      <c r="E23" s="5"/>
      <c r="F23" s="5"/>
      <c r="G23" s="33"/>
      <c r="H23" s="33"/>
      <c r="I23" s="33"/>
      <c r="J23" s="33"/>
      <c r="K23" s="3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5"/>
      <c r="B24" s="5"/>
      <c r="C24" s="5"/>
      <c r="D24" s="5"/>
      <c r="E24" s="5"/>
      <c r="F24" s="5"/>
      <c r="G24" s="33"/>
      <c r="H24" s="33"/>
      <c r="I24" s="33"/>
      <c r="J24" s="33"/>
      <c r="K24" s="3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5"/>
      <c r="B25" s="3" t="s">
        <v>15</v>
      </c>
      <c r="C25" s="5"/>
      <c r="D25" s="5"/>
      <c r="E25" s="5"/>
      <c r="F25" s="5"/>
      <c r="G25" s="33"/>
      <c r="H25" s="33"/>
      <c r="I25" s="33"/>
      <c r="J25" s="33"/>
      <c r="K25" s="3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5"/>
      <c r="B26" s="35" t="s">
        <v>29</v>
      </c>
      <c r="C26" s="36">
        <f>C16/(1+C11*C14/365)</f>
        <v>1030906.7458735777</v>
      </c>
      <c r="D26" s="5"/>
      <c r="E26" s="5"/>
      <c r="F26" s="5"/>
      <c r="G26" s="33"/>
      <c r="H26" s="33"/>
      <c r="I26" s="33"/>
      <c r="J26" s="33"/>
      <c r="K26" s="3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5"/>
      <c r="B27" s="35" t="s">
        <v>17</v>
      </c>
      <c r="C27" s="15">
        <f>TRUNC(C26,2)*C4</f>
        <v>9162699105.1200008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5"/>
      <c r="B28" s="3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5"/>
      <c r="B30" s="18" t="s">
        <v>18</v>
      </c>
      <c r="C30" s="38"/>
      <c r="D30" s="39"/>
      <c r="E30" s="39"/>
      <c r="F30" s="39"/>
      <c r="G30" s="39"/>
      <c r="H30" s="3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5"/>
      <c r="B31" s="19" t="s">
        <v>19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5"/>
      <c r="B32" s="20" t="s">
        <v>20</v>
      </c>
      <c r="C32" s="5"/>
      <c r="D32" s="2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5"/>
      <c r="B33" s="5"/>
      <c r="C33" s="5"/>
      <c r="D33" s="21"/>
      <c r="E33" s="21"/>
      <c r="F33" s="2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5"/>
      <c r="B34" s="5"/>
      <c r="C34" s="5"/>
      <c r="D34" s="21"/>
      <c r="E34" s="21"/>
      <c r="F34" s="2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dataValidations count="1">
    <dataValidation type="list" allowBlank="1" showInputMessage="1" showErrorMessage="1" sqref="C3" xr:uid="{9EE01E2E-CE73-4AC4-861D-669699A2F81D}">
      <formula1>"1000000,1000"</formula1>
    </dataValidation>
  </dataValidations>
  <pageMargins left="0.7" right="0.34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showGridLines="0" workbookViewId="0"/>
  </sheetViews>
  <sheetFormatPr defaultColWidth="14.42578125" defaultRowHeight="15" customHeight="1" x14ac:dyDescent="0.25"/>
  <cols>
    <col min="1" max="26" width="8.7109375" customWidth="1"/>
  </cols>
  <sheetData>
    <row r="1" spans="1:4" x14ac:dyDescent="0.25">
      <c r="A1" s="40" t="s">
        <v>30</v>
      </c>
      <c r="B1" s="40"/>
      <c r="C1" s="40"/>
      <c r="D1" s="41"/>
    </row>
    <row r="2" spans="1:4" x14ac:dyDescent="0.25">
      <c r="A2" s="41"/>
      <c r="B2" s="41"/>
      <c r="C2" s="41"/>
      <c r="D2" s="41"/>
    </row>
    <row r="3" spans="1:4" x14ac:dyDescent="0.25">
      <c r="A3" s="41"/>
      <c r="B3" s="41"/>
      <c r="C3" s="41"/>
      <c r="D3" s="41"/>
    </row>
    <row r="4" spans="1:4" x14ac:dyDescent="0.25">
      <c r="A4" s="41"/>
      <c r="B4" s="41"/>
      <c r="C4" s="41"/>
      <c r="D4" s="41"/>
    </row>
    <row r="5" spans="1:4" x14ac:dyDescent="0.25">
      <c r="A5" s="41"/>
      <c r="B5" s="41"/>
      <c r="C5" s="41"/>
      <c r="D5" s="41"/>
    </row>
    <row r="6" spans="1:4" x14ac:dyDescent="0.25">
      <c r="A6" s="40" t="s">
        <v>31</v>
      </c>
      <c r="B6" s="41"/>
      <c r="C6" s="41"/>
      <c r="D6" s="41"/>
    </row>
    <row r="7" spans="1:4" x14ac:dyDescent="0.25">
      <c r="A7" s="41"/>
      <c r="B7" s="41"/>
      <c r="C7" s="41"/>
      <c r="D7" s="41"/>
    </row>
    <row r="8" spans="1:4" x14ac:dyDescent="0.25">
      <c r="A8" s="41"/>
      <c r="B8" s="41"/>
      <c r="C8" s="41"/>
      <c r="D8" s="41"/>
    </row>
    <row r="9" spans="1:4" x14ac:dyDescent="0.25">
      <c r="A9" s="41"/>
      <c r="B9" s="41"/>
      <c r="C9" s="41"/>
      <c r="D9" s="41"/>
    </row>
    <row r="10" spans="1:4" x14ac:dyDescent="0.25">
      <c r="A10" s="41"/>
      <c r="B10" s="41"/>
      <c r="C10" s="41"/>
      <c r="D10" s="4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Normal Year</vt:lpstr>
      <vt:lpstr>Leap year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NBC426430</cp:lastModifiedBy>
  <dcterms:created xsi:type="dcterms:W3CDTF">2014-09-26T04:46:21Z</dcterms:created>
  <dcterms:modified xsi:type="dcterms:W3CDTF">2025-12-12T02:37:58Z</dcterms:modified>
</cp:coreProperties>
</file>